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rajlbc-my.sharepoint.com/personal/hana_vincalkova_kraj-lbc_cz/Documents/Metodika LK/2026/Zveřejnění/"/>
    </mc:Choice>
  </mc:AlternateContent>
  <xr:revisionPtr revIDLastSave="165" documentId="8_{B4ED4320-A07B-403C-9A2B-DB1391DC721C}" xr6:coauthVersionLast="47" xr6:coauthVersionMax="47" xr10:uidLastSave="{80EEA043-9BF0-4CA9-BC58-7CE6DCDB1F8C}"/>
  <bookViews>
    <workbookView xWindow="-120" yWindow="-120" windowWidth="29040" windowHeight="15840" xr2:uid="{32B984C7-DF94-404C-9164-91615A4BC9CD}"/>
  </bookViews>
  <sheets>
    <sheet name="A_T bezúhradové" sheetId="1" r:id="rId1"/>
    <sheet name="A_T úhradové" sheetId="4" r:id="rId2"/>
    <sheet name="P_bezúhradové" sheetId="5" r:id="rId3"/>
    <sheet name="P_úhradové" sheetId="3" r:id="rId4"/>
    <sheet name="Rozevírací seznamy" sheetId="2" state="hidden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3" l="1"/>
  <c r="B9" i="5"/>
  <c r="B13" i="5" s="1"/>
  <c r="B12" i="5"/>
  <c r="B12" i="3"/>
  <c r="E9" i="3" l="1"/>
  <c r="B14" i="4" l="1"/>
  <c r="B14" i="1"/>
  <c r="C18" i="5"/>
  <c r="C19" i="5"/>
  <c r="E9" i="5" l="1"/>
  <c r="E10" i="4"/>
  <c r="E10" i="1"/>
  <c r="B13" i="1"/>
  <c r="B13" i="4"/>
  <c r="C26" i="1"/>
  <c r="C25" i="1"/>
  <c r="B17" i="5"/>
  <c r="C17" i="5" s="1"/>
  <c r="B19" i="3"/>
  <c r="B18" i="3"/>
  <c r="C20" i="3" s="1"/>
  <c r="B25" i="4"/>
  <c r="C28" i="4" s="1"/>
  <c r="B26" i="4"/>
  <c r="B24" i="1"/>
  <c r="C24" i="1" s="1"/>
  <c r="C26" i="4" l="1"/>
  <c r="E11" i="5"/>
  <c r="C19" i="3"/>
  <c r="C21" i="3"/>
  <c r="C27" i="4"/>
  <c r="B16" i="1"/>
  <c r="B18" i="1" s="1"/>
  <c r="B19" i="1" s="1"/>
  <c r="B16" i="4"/>
  <c r="B18" i="4" s="1"/>
  <c r="B19" i="4" s="1"/>
  <c r="E15" i="1" l="1"/>
  <c r="E15" i="4"/>
  <c r="B13" i="3"/>
  <c r="E1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Vinčálková Hana</author>
  </authors>
  <commentList>
    <comment ref="A11" authorId="0" shapeId="0" xr:uid="{0BF9FC46-6B1E-4FD8-B900-C6CC7472F6E4}">
      <text>
        <r>
          <rPr>
            <b/>
            <sz val="9"/>
            <color indexed="81"/>
            <rFont val="Tahoma"/>
            <family val="2"/>
            <charset val="238"/>
          </rPr>
          <t>Vinčálková Hana:</t>
        </r>
        <r>
          <rPr>
            <sz val="9"/>
            <color indexed="81"/>
            <rFont val="Tahoma"/>
            <family val="2"/>
            <charset val="238"/>
          </rPr>
          <t xml:space="preserve">
lůžkoden = 1 obsazené lůžko po dobu 1 dne
Př.: 50 lůžek v ZSLK
v 1 den bylo obsazeno všech 50 lůžek, tedy za daný den bylo využito 50 lůžkodnů, za týden pak 50*7=350 lůžkodnů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Vinčálková Hana</author>
  </authors>
  <commentList>
    <comment ref="A11" authorId="0" shapeId="0" xr:uid="{A2C6F170-9775-464D-B6C2-3BFAE65BE7AC}">
      <text>
        <r>
          <rPr>
            <b/>
            <sz val="9"/>
            <color indexed="81"/>
            <rFont val="Tahoma"/>
            <family val="2"/>
            <charset val="238"/>
          </rPr>
          <t>Vinčálková Hana:</t>
        </r>
        <r>
          <rPr>
            <sz val="9"/>
            <color indexed="81"/>
            <rFont val="Tahoma"/>
            <family val="2"/>
            <charset val="238"/>
          </rPr>
          <t xml:space="preserve">
lůžkoden = 1 obsazené lůžko po dobu 1 dne
Př.: 50 lůžek v ZSLK
v 1 den bylo obsazeno všech 50 lůžek, tedy za daný den bylo využito 50 lůžkodnů, za týden pak 50*7=350 lůžkodnů</t>
        </r>
      </text>
    </comment>
  </commentList>
</comments>
</file>

<file path=xl/sharedStrings.xml><?xml version="1.0" encoding="utf-8"?>
<sst xmlns="http://schemas.openxmlformats.org/spreadsheetml/2006/main" count="214" uniqueCount="92">
  <si>
    <t>Výpočet vratky dotace MPSV za rok 2026 pro bezúhradové ambulatní a terénní sociální služby</t>
  </si>
  <si>
    <t>Název organizace</t>
  </si>
  <si>
    <t>Adresa organizace</t>
  </si>
  <si>
    <t>IČO</t>
  </si>
  <si>
    <t>Identifikátor sociální služby</t>
  </si>
  <si>
    <t>Druh sociální služby</t>
  </si>
  <si>
    <t>§70 - Sociální rehabilitace</t>
  </si>
  <si>
    <t>rozevírací seznam</t>
  </si>
  <si>
    <t>Schválená částka MPSV na rok 2026</t>
  </si>
  <si>
    <t>Práce ve svátek</t>
  </si>
  <si>
    <t>Ne</t>
  </si>
  <si>
    <t>Dodatková dovolená</t>
  </si>
  <si>
    <t>Vratka</t>
  </si>
  <si>
    <t>Počet úvazků v ZSLK 2026</t>
  </si>
  <si>
    <t>Celkový počet hodin pro kapacitu ZSLK 2026</t>
  </si>
  <si>
    <r>
      <t xml:space="preserve">Snížený celkový počet hodin pro kapacitu ZSLK 2026 </t>
    </r>
    <r>
      <rPr>
        <sz val="8"/>
        <color theme="1"/>
        <rFont val="Tahoma"/>
        <family val="2"/>
        <charset val="238"/>
      </rPr>
      <t>(na základně nedostatečného financování z veřejných zdrojů)</t>
    </r>
  </si>
  <si>
    <t>Skutečně odpracovaný počet hodin pro kapacitu ZSLK 2026</t>
  </si>
  <si>
    <t>Skutečnost v roce 2026</t>
  </si>
  <si>
    <r>
      <t xml:space="preserve">Celkové náklady na službu v roce 2026 </t>
    </r>
    <r>
      <rPr>
        <sz val="8"/>
        <color rgb="FF000000"/>
        <rFont val="Tahoma"/>
        <family val="2"/>
        <charset val="238"/>
      </rPr>
      <t>(v rozsahu kapacity v Základní síti Libereckého kraje daného roku)</t>
    </r>
  </si>
  <si>
    <t>Skutečný podíl financování</t>
  </si>
  <si>
    <t>Optimální podíl financování</t>
  </si>
  <si>
    <t>Veřejné zdroje v roce 2026</t>
  </si>
  <si>
    <t>MPSV</t>
  </si>
  <si>
    <t>Výpočet vratky dotace MPSV za rok 2026 pro úhradové ambulatní a terénní sociální služby</t>
  </si>
  <si>
    <t>§40 - Pečovatelská služba</t>
  </si>
  <si>
    <t>Ano</t>
  </si>
  <si>
    <t>Úhrady od uživatelů</t>
  </si>
  <si>
    <t>Celkové náklady očištěné od úhrad od uživatelů</t>
  </si>
  <si>
    <t>Výpočet vratky dotace MPSV za rok 2026 pro bezúhradové pobytové sociální služby</t>
  </si>
  <si>
    <t>§63 - Noclehárny</t>
  </si>
  <si>
    <t>Obložnost</t>
  </si>
  <si>
    <t>Počet lůžek v ZSLK 2026</t>
  </si>
  <si>
    <r>
      <t xml:space="preserve">Skutečně obsazený počet lůžek v ZSLK 2026 
</t>
    </r>
    <r>
      <rPr>
        <sz val="8"/>
        <color theme="1"/>
        <rFont val="Tahoma"/>
        <family val="2"/>
        <charset val="238"/>
      </rPr>
      <t>(tedy počet lůžkodnů za celý kalendářní rok / 365)</t>
    </r>
  </si>
  <si>
    <t>Skutečná obložnost</t>
  </si>
  <si>
    <r>
      <t xml:space="preserve">Snížená obložnost 
</t>
    </r>
    <r>
      <rPr>
        <b/>
        <sz val="8"/>
        <color theme="1"/>
        <rFont val="Tahoma"/>
        <family val="2"/>
        <charset val="238"/>
      </rPr>
      <t>(na základně nedostatečného financování z veřejných zdrojů)</t>
    </r>
  </si>
  <si>
    <t>Výpočet vratky dotace MPSV za rok 2026 pro úhradové pobytové sociální služby</t>
  </si>
  <si>
    <t>§49 - Domovy pro seniory</t>
  </si>
  <si>
    <t>bezúhradové</t>
  </si>
  <si>
    <t>úhradové</t>
  </si>
  <si>
    <t>obložnost</t>
  </si>
  <si>
    <t>§37 - Odborné sociální poradenství</t>
  </si>
  <si>
    <t>§39 - Osobní asistence</t>
  </si>
  <si>
    <t>§60 - Krizová pomoc</t>
  </si>
  <si>
    <t>Nesledovala se</t>
  </si>
  <si>
    <t>§44 - Odlehčovací služby</t>
  </si>
  <si>
    <t>§41 - Tísňová péče</t>
  </si>
  <si>
    <t>§60a) - Intervenční centra</t>
  </si>
  <si>
    <t>§47 - Týdenní stacionáře</t>
  </si>
  <si>
    <t>§54 - Raná péče</t>
  </si>
  <si>
    <t>§42 - Průvodcovské a předčítatelské služby</t>
  </si>
  <si>
    <t>§48 - Domovy pro osoby se zdravotním postižením</t>
  </si>
  <si>
    <t>§55 - Telefonická krizová pomoc</t>
  </si>
  <si>
    <t>§43 - Podpora samostatného bydlení</t>
  </si>
  <si>
    <t>§56 - Tlumočnické služby</t>
  </si>
  <si>
    <t>§50 - Domovy se zvláštním režimem</t>
  </si>
  <si>
    <t>§59 - Kontaktní centra</t>
  </si>
  <si>
    <t>§45 - Centra denních služeb</t>
  </si>
  <si>
    <t>§50 - Domovy se zvláštním režimem - osoby s PAS, osoby s problematickým chováním - poruchy chování, psychiatrické diagnózy</t>
  </si>
  <si>
    <t>§46 - Denní stacionáře</t>
  </si>
  <si>
    <t>§51 - Chráněné bydlení</t>
  </si>
  <si>
    <t>§44 - Odlehčovací služby - P</t>
  </si>
  <si>
    <t>§52 - Sociální služby poskytované ve zdravotnických zařízeních ústavní péče</t>
  </si>
  <si>
    <t>§44 - Odlehčovací služby - A,T</t>
  </si>
  <si>
    <t>§61 - Nízkoprahová denní centra</t>
  </si>
  <si>
    <t>§57 - Azylové domy</t>
  </si>
  <si>
    <t>§62 - Nízkoprahová zařízení pro děti a mládež</t>
  </si>
  <si>
    <t>§58 - Domy na půl cesty</t>
  </si>
  <si>
    <t>§64 - Služby následné péče</t>
  </si>
  <si>
    <t>§65 - Sociálně aktivizační služby pro rodiny s dětmi</t>
  </si>
  <si>
    <t>§68 - Terapeutické komunity</t>
  </si>
  <si>
    <t>§66 - Sociálně aktivizační služby pro seniory a osoby se zdravotním postižením</t>
  </si>
  <si>
    <t>§67 - Sociálně terapeutické dílny</t>
  </si>
  <si>
    <t>§70a) - Centra duševního zdraví</t>
  </si>
  <si>
    <t>§69 - Terénní programy</t>
  </si>
  <si>
    <t>Počet týdnů dovolené</t>
  </si>
  <si>
    <t>Právní forma organizace</t>
  </si>
  <si>
    <t>Zapsaný ústav</t>
  </si>
  <si>
    <t>Akciová společnost</t>
  </si>
  <si>
    <t>Evropská společnost / evropská akciová společnost</t>
  </si>
  <si>
    <t>Spolek</t>
  </si>
  <si>
    <t>Obecně prospěšná společnost</t>
  </si>
  <si>
    <t>Společnost s ručením omezeným</t>
  </si>
  <si>
    <t>Církve a náboženské společnosti</t>
  </si>
  <si>
    <t>Obec</t>
  </si>
  <si>
    <t>Fyzická osoba podnikající dle živnostenského zákona zapsaná v obchodním rejstříku</t>
  </si>
  <si>
    <t>Příspěvková organizace</t>
  </si>
  <si>
    <t>Ostatní veřejné zdroje*</t>
  </si>
  <si>
    <t>* Ostatní veřejné zdroje: kraje, obce (včetně příspěvku zřizovatele a příspěvku vlastní obce), strukturální fondy, příspěvky od úřadu práce (financování základních činností), zvýhodněný nájem od veřejného subjektu (obce, kraje, stát), jiné veřejné zdroje</t>
  </si>
  <si>
    <t>- dovolená (v hodinách)</t>
  </si>
  <si>
    <t>Fond pracovní doby (v hodinách)</t>
  </si>
  <si>
    <t>- pracovní neschopnost (v hodinách)</t>
  </si>
  <si>
    <t>Fond pracovní doby po odečtech (v hodinách)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</si>
</sst>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sz val="8"/>
      <color theme="1"/>
      <name val="Tahoma"/>
      <family val="2"/>
      <charset val="238"/>
    </font>
    <font>
      <sz val="7"/>
      <color theme="1"/>
      <name val="Tahoma"/>
      <family val="2"/>
      <charset val="238"/>
    </font>
    <font>
      <sz val="11"/>
      <color theme="0" tint="-0.499984740745262"/>
      <name val="Tahoma"/>
      <family val="2"/>
      <charset val="238"/>
    </font>
    <font>
      <b/>
      <sz val="11"/>
      <color theme="1"/>
      <name val="Tahoma"/>
      <family val="2"/>
      <charset val="238"/>
    </font>
    <font>
      <sz val="11"/>
      <color rgb="FF000000"/>
      <name val="Tahoma"/>
      <family val="2"/>
      <charset val="238"/>
    </font>
    <font>
      <b/>
      <sz val="11"/>
      <color rgb="FFFF0000"/>
      <name val="Tahoma"/>
      <family val="2"/>
      <charset val="238"/>
    </font>
    <font>
      <sz val="11"/>
      <color theme="1"/>
      <name val="Aptos Narrow"/>
      <family val="2"/>
      <charset val="238"/>
      <scheme val="minor"/>
    </font>
    <font>
      <sz val="8"/>
      <color rgb="FF000000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8"/>
      <color theme="1"/>
      <name val="Tahoma"/>
      <family val="2"/>
      <charset val="238"/>
    </font>
    <font>
      <sz val="12"/>
      <color theme="1"/>
      <name val="Tahoma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0" fontId="16" fillId="0" borderId="0"/>
  </cellStyleXfs>
  <cellXfs count="106">
    <xf numFmtId="0" fontId="0" fillId="0" borderId="0" xfId="0"/>
    <xf numFmtId="0" fontId="0" fillId="0" borderId="1" xfId="0" applyBorder="1"/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3" fontId="7" fillId="2" borderId="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9" fontId="8" fillId="0" borderId="1" xfId="0" applyNumberFormat="1" applyFont="1" applyBorder="1"/>
    <xf numFmtId="164" fontId="9" fillId="0" borderId="5" xfId="0" applyNumberFormat="1" applyFont="1" applyBorder="1" applyAlignment="1">
      <alignment horizontal="center" vertical="center"/>
    </xf>
    <xf numFmtId="0" fontId="8" fillId="4" borderId="14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8" fillId="4" borderId="20" xfId="0" applyFont="1" applyFill="1" applyBorder="1" applyAlignment="1">
      <alignment horizontal="left" vertical="center" wrapText="1"/>
    </xf>
    <xf numFmtId="164" fontId="3" fillId="0" borderId="21" xfId="0" applyNumberFormat="1" applyFont="1" applyBorder="1" applyAlignment="1">
      <alignment horizontal="right" vertical="center" indent="5"/>
    </xf>
    <xf numFmtId="164" fontId="6" fillId="2" borderId="10" xfId="0" applyNumberFormat="1" applyFont="1" applyFill="1" applyBorder="1" applyAlignment="1">
      <alignment horizontal="right" vertical="center" indent="5"/>
    </xf>
    <xf numFmtId="164" fontId="3" fillId="0" borderId="10" xfId="0" applyNumberFormat="1" applyFont="1" applyBorder="1" applyAlignment="1">
      <alignment horizontal="right" vertical="center" indent="5"/>
    </xf>
    <xf numFmtId="9" fontId="0" fillId="0" borderId="0" xfId="0" applyNumberFormat="1"/>
    <xf numFmtId="0" fontId="8" fillId="0" borderId="0" xfId="0" applyFont="1" applyAlignment="1">
      <alignment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vertical="center"/>
    </xf>
    <xf numFmtId="3" fontId="6" fillId="2" borderId="29" xfId="0" applyNumberFormat="1" applyFont="1" applyFill="1" applyBorder="1" applyAlignment="1">
      <alignment horizontal="center" vertical="center"/>
    </xf>
    <xf numFmtId="49" fontId="6" fillId="2" borderId="14" xfId="0" applyNumberFormat="1" applyFont="1" applyFill="1" applyBorder="1" applyAlignment="1">
      <alignment vertical="center"/>
    </xf>
    <xf numFmtId="0" fontId="6" fillId="2" borderId="28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left" vertical="center" wrapText="1"/>
    </xf>
    <xf numFmtId="164" fontId="3" fillId="0" borderId="16" xfId="0" applyNumberFormat="1" applyFont="1" applyBorder="1" applyAlignment="1">
      <alignment horizontal="right" vertical="center" indent="5"/>
    </xf>
    <xf numFmtId="0" fontId="3" fillId="2" borderId="2" xfId="0" applyFont="1" applyFill="1" applyBorder="1" applyAlignment="1">
      <alignment wrapText="1"/>
    </xf>
    <xf numFmtId="0" fontId="7" fillId="2" borderId="20" xfId="0" applyFont="1" applyFill="1" applyBorder="1" applyAlignment="1">
      <alignment horizontal="left" vertical="center" wrapText="1"/>
    </xf>
    <xf numFmtId="164" fontId="7" fillId="2" borderId="21" xfId="0" applyNumberFormat="1" applyFont="1" applyFill="1" applyBorder="1" applyAlignment="1">
      <alignment horizontal="right" vertical="center" indent="5"/>
    </xf>
    <xf numFmtId="9" fontId="6" fillId="2" borderId="32" xfId="1" applyFont="1" applyFill="1" applyBorder="1" applyAlignment="1">
      <alignment vertical="center"/>
    </xf>
    <xf numFmtId="9" fontId="6" fillId="2" borderId="1" xfId="1" applyFont="1" applyFill="1" applyBorder="1" applyAlignment="1">
      <alignment vertical="center"/>
    </xf>
    <xf numFmtId="9" fontId="6" fillId="2" borderId="29" xfId="1" applyFont="1" applyFill="1" applyBorder="1" applyAlignment="1">
      <alignment vertical="center"/>
    </xf>
    <xf numFmtId="9" fontId="6" fillId="2" borderId="33" xfId="1" applyFont="1" applyFill="1" applyBorder="1" applyAlignment="1">
      <alignment vertical="center"/>
    </xf>
    <xf numFmtId="0" fontId="7" fillId="2" borderId="2" xfId="0" applyFont="1" applyFill="1" applyBorder="1" applyAlignment="1">
      <alignment vertical="center" wrapText="1"/>
    </xf>
    <xf numFmtId="10" fontId="7" fillId="2" borderId="3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9" fontId="7" fillId="2" borderId="3" xfId="0" applyNumberFormat="1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164" fontId="3" fillId="2" borderId="19" xfId="0" applyNumberFormat="1" applyFont="1" applyFill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vertical="center"/>
    </xf>
    <xf numFmtId="4" fontId="3" fillId="0" borderId="3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3" fontId="3" fillId="0" borderId="9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vertical="center" wrapText="1"/>
    </xf>
    <xf numFmtId="0" fontId="8" fillId="4" borderId="6" xfId="0" applyFont="1" applyFill="1" applyBorder="1" applyAlignment="1">
      <alignment horizontal="left" vertical="center" wrapText="1"/>
    </xf>
    <xf numFmtId="164" fontId="3" fillId="0" borderId="12" xfId="0" applyNumberFormat="1" applyFont="1" applyBorder="1" applyAlignment="1">
      <alignment horizontal="right" vertical="center" indent="5"/>
    </xf>
    <xf numFmtId="0" fontId="2" fillId="0" borderId="20" xfId="0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0" fontId="5" fillId="0" borderId="1" xfId="0" applyFont="1" applyBorder="1"/>
    <xf numFmtId="0" fontId="3" fillId="2" borderId="2" xfId="0" applyFont="1" applyFill="1" applyBorder="1" applyAlignment="1">
      <alignment vertical="center"/>
    </xf>
    <xf numFmtId="10" fontId="3" fillId="2" borderId="3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5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64" fontId="3" fillId="2" borderId="19" xfId="0" applyNumberFormat="1" applyFont="1" applyFill="1" applyBorder="1" applyAlignment="1">
      <alignment horizontal="center" vertical="center"/>
    </xf>
    <xf numFmtId="164" fontId="3" fillId="2" borderId="26" xfId="0" applyNumberFormat="1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164" fontId="9" fillId="0" borderId="19" xfId="0" applyNumberFormat="1" applyFont="1" applyBorder="1" applyAlignment="1">
      <alignment horizontal="center" vertical="center"/>
    </xf>
    <xf numFmtId="164" fontId="9" fillId="0" borderId="27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 wrapText="1" indent="2"/>
    </xf>
    <xf numFmtId="0" fontId="3" fillId="0" borderId="13" xfId="0" applyFont="1" applyBorder="1" applyAlignment="1">
      <alignment horizontal="left" vertical="center" wrapText="1" indent="2"/>
    </xf>
    <xf numFmtId="0" fontId="3" fillId="0" borderId="8" xfId="0" applyFont="1" applyBorder="1" applyAlignment="1">
      <alignment horizontal="left" vertical="center" wrapText="1" indent="2"/>
    </xf>
    <xf numFmtId="0" fontId="3" fillId="0" borderId="10" xfId="0" applyFont="1" applyBorder="1" applyAlignment="1">
      <alignment horizontal="left" vertical="center" wrapText="1" indent="2"/>
    </xf>
    <xf numFmtId="0" fontId="3" fillId="0" borderId="11" xfId="0" applyFont="1" applyBorder="1" applyAlignment="1">
      <alignment horizontal="left" vertical="center" wrapText="1" indent="2"/>
    </xf>
    <xf numFmtId="0" fontId="3" fillId="0" borderId="15" xfId="0" applyFont="1" applyBorder="1" applyAlignment="1">
      <alignment horizontal="left" vertical="center" wrapText="1" indent="2"/>
    </xf>
    <xf numFmtId="0" fontId="3" fillId="0" borderId="10" xfId="0" applyFont="1" applyBorder="1" applyAlignment="1">
      <alignment horizontal="left" vertical="center" indent="2"/>
    </xf>
    <xf numFmtId="0" fontId="3" fillId="0" borderId="11" xfId="0" applyFont="1" applyBorder="1" applyAlignment="1">
      <alignment horizontal="left" vertical="center" indent="2"/>
    </xf>
    <xf numFmtId="0" fontId="3" fillId="0" borderId="15" xfId="0" applyFont="1" applyBorder="1" applyAlignment="1">
      <alignment horizontal="left" vertical="center" indent="2"/>
    </xf>
    <xf numFmtId="0" fontId="3" fillId="0" borderId="39" xfId="0" applyFont="1" applyBorder="1" applyAlignment="1">
      <alignment horizontal="left" vertical="center" indent="2"/>
    </xf>
    <xf numFmtId="0" fontId="3" fillId="0" borderId="40" xfId="0" applyFont="1" applyBorder="1" applyAlignment="1">
      <alignment horizontal="left" vertical="center" indent="2"/>
    </xf>
    <xf numFmtId="0" fontId="3" fillId="0" borderId="41" xfId="0" applyFont="1" applyBorder="1" applyAlignment="1">
      <alignment horizontal="left" vertical="center" indent="2"/>
    </xf>
    <xf numFmtId="0" fontId="6" fillId="2" borderId="34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 indent="2"/>
    </xf>
    <xf numFmtId="0" fontId="3" fillId="0" borderId="42" xfId="0" applyFont="1" applyBorder="1" applyAlignment="1">
      <alignment horizontal="left" vertical="center" indent="2"/>
    </xf>
    <xf numFmtId="0" fontId="3" fillId="0" borderId="43" xfId="0" applyFont="1" applyBorder="1" applyAlignment="1">
      <alignment horizontal="left" vertical="center" indent="2"/>
    </xf>
    <xf numFmtId="0" fontId="3" fillId="0" borderId="44" xfId="0" applyFont="1" applyBorder="1" applyAlignment="1">
      <alignment horizontal="left" vertical="center" indent="2"/>
    </xf>
    <xf numFmtId="0" fontId="3" fillId="0" borderId="16" xfId="0" applyFont="1" applyBorder="1" applyAlignment="1">
      <alignment horizontal="left" vertical="center" indent="2"/>
    </xf>
    <xf numFmtId="0" fontId="3" fillId="0" borderId="17" xfId="0" applyFont="1" applyBorder="1" applyAlignment="1">
      <alignment horizontal="left" vertical="center" indent="2"/>
    </xf>
    <xf numFmtId="0" fontId="3" fillId="0" borderId="18" xfId="0" applyFont="1" applyBorder="1" applyAlignment="1">
      <alignment horizontal="left" vertical="center" indent="2"/>
    </xf>
    <xf numFmtId="0" fontId="1" fillId="0" borderId="45" xfId="0" applyFont="1" applyBorder="1" applyAlignment="1">
      <alignment horizontal="left" vertical="center" wrapText="1" indent="2"/>
    </xf>
    <xf numFmtId="0" fontId="3" fillId="0" borderId="36" xfId="0" applyFont="1" applyBorder="1" applyAlignment="1">
      <alignment horizontal="left" vertical="center" wrapText="1" indent="2"/>
    </xf>
    <xf numFmtId="0" fontId="3" fillId="0" borderId="37" xfId="0" applyFont="1" applyBorder="1" applyAlignment="1">
      <alignment horizontal="left" vertical="center" wrapText="1" indent="2"/>
    </xf>
    <xf numFmtId="0" fontId="3" fillId="0" borderId="46" xfId="0" applyFont="1" applyBorder="1" applyAlignment="1">
      <alignment horizontal="left" vertical="center" wrapText="1" indent="2"/>
    </xf>
    <xf numFmtId="0" fontId="3" fillId="0" borderId="1" xfId="0" applyFont="1" applyBorder="1" applyAlignment="1">
      <alignment horizontal="left" vertical="center" wrapText="1" indent="2"/>
    </xf>
    <xf numFmtId="0" fontId="3" fillId="0" borderId="29" xfId="0" applyFont="1" applyBorder="1" applyAlignment="1">
      <alignment horizontal="left" vertical="center" wrapText="1" indent="2"/>
    </xf>
    <xf numFmtId="0" fontId="3" fillId="0" borderId="47" xfId="0" applyFont="1" applyBorder="1" applyAlignment="1">
      <alignment horizontal="left" vertical="center" indent="2"/>
    </xf>
    <xf numFmtId="0" fontId="3" fillId="0" borderId="32" xfId="0" applyFont="1" applyBorder="1" applyAlignment="1">
      <alignment horizontal="left" vertical="center" indent="2"/>
    </xf>
    <xf numFmtId="0" fontId="3" fillId="0" borderId="33" xfId="0" applyFont="1" applyBorder="1" applyAlignment="1">
      <alignment horizontal="left" vertical="center" indent="2"/>
    </xf>
  </cellXfs>
  <cellStyles count="3">
    <cellStyle name="Normální" xfId="0" builtinId="0"/>
    <cellStyle name="Normální 3" xfId="2" xr:uid="{CA3FA2F8-462B-4AF2-B055-21A3D81F70FE}"/>
    <cellStyle name="Procenta" xfId="1" builtinId="5"/>
  </cellStyles>
  <dxfs count="4"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35AE7-878D-4E36-9095-71437115F9B3}">
  <sheetPr codeName="List1">
    <pageSetUpPr fitToPage="1"/>
  </sheetPr>
  <dimension ref="A1:F29"/>
  <sheetViews>
    <sheetView tabSelected="1" zoomScaleNormal="100" workbookViewId="0">
      <selection sqref="A1:E1"/>
    </sheetView>
  </sheetViews>
  <sheetFormatPr defaultRowHeight="15" x14ac:dyDescent="0.25"/>
  <cols>
    <col min="1" max="1" width="44.5703125" customWidth="1"/>
    <col min="2" max="2" width="27" customWidth="1"/>
    <col min="3" max="4" width="11.7109375" customWidth="1"/>
    <col min="5" max="5" width="40" customWidth="1"/>
    <col min="6" max="6" width="11.7109375" customWidth="1"/>
  </cols>
  <sheetData>
    <row r="1" spans="1:6" ht="25.15" customHeight="1" thickBot="1" x14ac:dyDescent="0.3">
      <c r="A1" s="60" t="s">
        <v>0</v>
      </c>
      <c r="B1" s="61"/>
      <c r="C1" s="61"/>
      <c r="D1" s="61"/>
      <c r="E1" s="62"/>
    </row>
    <row r="2" spans="1:6" ht="25.15" customHeight="1" thickBot="1" x14ac:dyDescent="0.3"/>
    <row r="3" spans="1:6" x14ac:dyDescent="0.25">
      <c r="A3" s="37" t="s">
        <v>1</v>
      </c>
      <c r="B3" s="72"/>
      <c r="C3" s="73"/>
      <c r="D3" s="73"/>
      <c r="E3" s="74"/>
    </row>
    <row r="4" spans="1:6" x14ac:dyDescent="0.25">
      <c r="A4" s="38" t="s">
        <v>2</v>
      </c>
      <c r="B4" s="75"/>
      <c r="C4" s="76"/>
      <c r="D4" s="76"/>
      <c r="E4" s="77"/>
    </row>
    <row r="5" spans="1:6" x14ac:dyDescent="0.25">
      <c r="A5" s="38" t="s">
        <v>3</v>
      </c>
      <c r="B5" s="75"/>
      <c r="C5" s="76"/>
      <c r="D5" s="76"/>
      <c r="E5" s="77"/>
    </row>
    <row r="6" spans="1:6" x14ac:dyDescent="0.25">
      <c r="A6" s="38" t="s">
        <v>4</v>
      </c>
      <c r="B6" s="78"/>
      <c r="C6" s="79"/>
      <c r="D6" s="79"/>
      <c r="E6" s="80"/>
    </row>
    <row r="7" spans="1:6" ht="15.75" thickBot="1" x14ac:dyDescent="0.3">
      <c r="A7" s="55" t="s">
        <v>75</v>
      </c>
      <c r="B7" s="81"/>
      <c r="C7" s="82"/>
      <c r="D7" s="82"/>
      <c r="E7" s="83"/>
      <c r="F7" s="3" t="s">
        <v>7</v>
      </c>
    </row>
    <row r="8" spans="1:6" ht="25.5" customHeight="1" thickBot="1" x14ac:dyDescent="0.3"/>
    <row r="9" spans="1:6" ht="15.75" thickBot="1" x14ac:dyDescent="0.3">
      <c r="A9" s="40" t="s">
        <v>5</v>
      </c>
      <c r="B9" s="41"/>
      <c r="C9" s="3" t="s">
        <v>7</v>
      </c>
      <c r="D9" s="3"/>
      <c r="E9" s="42" t="s">
        <v>8</v>
      </c>
    </row>
    <row r="10" spans="1:6" ht="15" customHeight="1" x14ac:dyDescent="0.25">
      <c r="A10" s="43" t="s">
        <v>9</v>
      </c>
      <c r="B10" s="44"/>
      <c r="C10" s="3" t="s">
        <v>7</v>
      </c>
      <c r="D10" s="3"/>
      <c r="E10" s="66">
        <f>B25</f>
        <v>0</v>
      </c>
    </row>
    <row r="11" spans="1:6" ht="15" customHeight="1" x14ac:dyDescent="0.25">
      <c r="A11" s="54" t="s">
        <v>74</v>
      </c>
      <c r="B11" s="44"/>
      <c r="C11" s="3" t="s">
        <v>7</v>
      </c>
      <c r="D11" s="3"/>
      <c r="E11" s="67"/>
    </row>
    <row r="12" spans="1:6" ht="15" customHeight="1" thickBot="1" x14ac:dyDescent="0.3">
      <c r="A12" s="38" t="s">
        <v>11</v>
      </c>
      <c r="B12" s="46"/>
      <c r="C12" s="3" t="s">
        <v>7</v>
      </c>
      <c r="D12" s="3"/>
      <c r="E12" s="67"/>
    </row>
    <row r="13" spans="1:6" ht="15" customHeight="1" x14ac:dyDescent="0.25">
      <c r="A13" s="18" t="s">
        <v>89</v>
      </c>
      <c r="B13" s="19">
        <f>IF(B10="Ano",2088,2000)</f>
        <v>2000</v>
      </c>
      <c r="E13" s="68" t="s">
        <v>12</v>
      </c>
    </row>
    <row r="14" spans="1:6" ht="15" customHeight="1" thickBot="1" x14ac:dyDescent="0.3">
      <c r="A14" s="20" t="s">
        <v>88</v>
      </c>
      <c r="B14" s="19">
        <f>IF(B11=4,4*40,IF(B11=5,5*40,IF(B11=6,6*40)))+IF(B12="Ano",40,0)</f>
        <v>0</v>
      </c>
      <c r="E14" s="69"/>
    </row>
    <row r="15" spans="1:6" ht="15" customHeight="1" x14ac:dyDescent="0.25">
      <c r="A15" s="20" t="s">
        <v>90</v>
      </c>
      <c r="B15" s="19">
        <v>240</v>
      </c>
      <c r="E15" s="70" t="str">
        <f>IF(B20&gt;=B19,"Nic se nevrací ☺",ROUNDUP(ROUNDDOWN(E10-(E10/B19*B20),0),0))</f>
        <v>Nic se nevrací ☺</v>
      </c>
    </row>
    <row r="16" spans="1:6" ht="15" customHeight="1" thickBot="1" x14ac:dyDescent="0.3">
      <c r="A16" s="18" t="s">
        <v>91</v>
      </c>
      <c r="B16" s="19">
        <f>B13-B14-B15</f>
        <v>1760</v>
      </c>
      <c r="E16" s="71"/>
    </row>
    <row r="17" spans="1:5" ht="15" customHeight="1" thickBot="1" x14ac:dyDescent="0.3">
      <c r="A17" s="47" t="s">
        <v>13</v>
      </c>
      <c r="B17" s="48"/>
    </row>
    <row r="18" spans="1:5" ht="15.75" thickBot="1" x14ac:dyDescent="0.3">
      <c r="A18" s="24" t="s">
        <v>14</v>
      </c>
      <c r="B18" s="4">
        <f>ROUNDDOWN(B16*B17,0)</f>
        <v>0</v>
      </c>
    </row>
    <row r="19" spans="1:5" ht="41.25" thickBot="1" x14ac:dyDescent="0.3">
      <c r="A19" s="24" t="s">
        <v>15</v>
      </c>
      <c r="B19" s="4">
        <f>IFERROR(IF(B24=B23,B18,B18-(B18*(IF(C25&gt;=D25,0,D25-C25)))-(B18*(IF(C26&gt;=D26,0,D26-C26)))),B18)</f>
        <v>0</v>
      </c>
    </row>
    <row r="20" spans="1:5" ht="30" customHeight="1" thickBot="1" x14ac:dyDescent="0.3">
      <c r="A20" s="49" t="s">
        <v>16</v>
      </c>
      <c r="B20" s="50"/>
    </row>
    <row r="21" spans="1:5" ht="25.5" customHeight="1" thickBot="1" x14ac:dyDescent="0.3"/>
    <row r="22" spans="1:5" ht="15.75" thickBot="1" x14ac:dyDescent="0.3">
      <c r="A22" s="63" t="s">
        <v>17</v>
      </c>
      <c r="B22" s="64"/>
      <c r="C22" s="64"/>
      <c r="D22" s="65"/>
    </row>
    <row r="23" spans="1:5" ht="42.75" x14ac:dyDescent="0.25">
      <c r="A23" s="11" t="s">
        <v>18</v>
      </c>
      <c r="B23" s="12"/>
      <c r="C23" s="17" t="s">
        <v>19</v>
      </c>
      <c r="D23" s="21" t="s">
        <v>20</v>
      </c>
    </row>
    <row r="24" spans="1:5" x14ac:dyDescent="0.25">
      <c r="A24" s="10" t="s">
        <v>21</v>
      </c>
      <c r="B24" s="13">
        <f>SUM(B25:B26)</f>
        <v>0</v>
      </c>
      <c r="C24" s="28" t="str">
        <f>IFERROR(B24/$B$23,"")</f>
        <v/>
      </c>
      <c r="D24" s="29">
        <v>1</v>
      </c>
    </row>
    <row r="25" spans="1:5" x14ac:dyDescent="0.25">
      <c r="A25" s="9" t="s">
        <v>22</v>
      </c>
      <c r="B25" s="14"/>
      <c r="C25" s="28" t="str">
        <f>IFERROR(B25/$B$23,"")</f>
        <v/>
      </c>
      <c r="D25" s="29">
        <v>0.8</v>
      </c>
      <c r="E25" s="15"/>
    </row>
    <row r="26" spans="1:5" ht="15.75" thickBot="1" x14ac:dyDescent="0.3">
      <c r="A26" s="22" t="s">
        <v>86</v>
      </c>
      <c r="B26" s="23"/>
      <c r="C26" s="27" t="str">
        <f>IFERROR(B26/$B$23,"")</f>
        <v/>
      </c>
      <c r="D26" s="30">
        <v>0.2</v>
      </c>
      <c r="E26" s="15"/>
    </row>
    <row r="28" spans="1:5" ht="24" customHeight="1" x14ac:dyDescent="0.25">
      <c r="A28" s="59" t="s">
        <v>87</v>
      </c>
      <c r="B28" s="59"/>
      <c r="C28" s="59"/>
      <c r="D28" s="59"/>
      <c r="E28" s="59"/>
    </row>
    <row r="29" spans="1:5" x14ac:dyDescent="0.25">
      <c r="E29" s="16"/>
    </row>
  </sheetData>
  <mergeCells count="11">
    <mergeCell ref="A28:E28"/>
    <mergeCell ref="A1:E1"/>
    <mergeCell ref="A22:D22"/>
    <mergeCell ref="E10:E12"/>
    <mergeCell ref="E13:E14"/>
    <mergeCell ref="E15:E16"/>
    <mergeCell ref="B3:E3"/>
    <mergeCell ref="B4:E4"/>
    <mergeCell ref="B5:E5"/>
    <mergeCell ref="B6:E6"/>
    <mergeCell ref="B7:E7"/>
  </mergeCells>
  <conditionalFormatting sqref="E15">
    <cfRule type="cellIs" dxfId="3" priority="1" operator="equal">
      <formula>"Nic se nevrací ☺"</formula>
    </cfRule>
  </conditionalFormatting>
  <pageMargins left="0.70866141732283472" right="0.70866141732283472" top="0.78740157480314965" bottom="0.78740157480314965" header="0.31496062992125984" footer="0.31496062992125984"/>
  <pageSetup paperSize="9" scale="87" orientation="landscape" r:id="rId1"/>
  <headerFooter>
    <oddHeader>&amp;RPříloha _č_2_k_Metodice_financování_sociální_služby_Výpočet _vratky_1_aktualizace</oddHeader>
  </headerFooter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4374FB99-B7D7-43C2-BE9B-7877B9FCC509}">
          <x14:formula1>
            <xm:f>'Rozevírací seznamy'!$A$2:$A$3</xm:f>
          </x14:formula1>
          <xm:sqref>B10 B12</xm:sqref>
        </x14:dataValidation>
        <x14:dataValidation type="list" allowBlank="1" showInputMessage="1" showErrorMessage="1" xr:uid="{3E790636-8435-49F1-A005-9AA1450F647C}">
          <x14:formula1>
            <xm:f>'Rozevírací seznamy'!$B$2:$B$33</xm:f>
          </x14:formula1>
          <xm:sqref>B9</xm:sqref>
        </x14:dataValidation>
        <x14:dataValidation type="list" allowBlank="1" showInputMessage="1" showErrorMessage="1" xr:uid="{CAADA63D-0639-4ED9-8370-AA7DE4AF6314}">
          <x14:formula1>
            <xm:f>IF(OR($B$7="příspěvková organizace",$B$7="obec"),'Rozevírací seznamy'!$L$3:$L$4,'Rozevírací seznamy'!$L$2:$L$4)</xm:f>
          </x14:formula1>
          <xm:sqref>B11</xm:sqref>
        </x14:dataValidation>
        <x14:dataValidation type="list" allowBlank="1" showInputMessage="1" showErrorMessage="1" xr:uid="{061765FD-EB16-4736-94FB-70BBB7C5AD26}">
          <x14:formula1>
            <xm:f>'Rozevírací seznamy'!$N$2:$N$13</xm:f>
          </x14:formula1>
          <xm:sqref>B7:E7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28B68-6004-4E00-B2C1-8F75D4175E61}">
  <sheetPr>
    <pageSetUpPr fitToPage="1"/>
  </sheetPr>
  <dimension ref="A1:F31"/>
  <sheetViews>
    <sheetView zoomScaleNormal="100" workbookViewId="0">
      <selection sqref="A1:E1"/>
    </sheetView>
  </sheetViews>
  <sheetFormatPr defaultRowHeight="15" x14ac:dyDescent="0.25"/>
  <cols>
    <col min="1" max="1" width="44.42578125" customWidth="1"/>
    <col min="2" max="2" width="27" customWidth="1"/>
    <col min="3" max="4" width="11.7109375" customWidth="1"/>
    <col min="5" max="5" width="40" customWidth="1"/>
    <col min="6" max="6" width="11.7109375" customWidth="1"/>
  </cols>
  <sheetData>
    <row r="1" spans="1:6" ht="25.15" customHeight="1" thickBot="1" x14ac:dyDescent="0.3">
      <c r="A1" s="60" t="s">
        <v>23</v>
      </c>
      <c r="B1" s="61"/>
      <c r="C1" s="61"/>
      <c r="D1" s="61"/>
      <c r="E1" s="62"/>
    </row>
    <row r="2" spans="1:6" ht="25.15" customHeight="1" thickBot="1" x14ac:dyDescent="0.3"/>
    <row r="3" spans="1:6" ht="15" customHeight="1" x14ac:dyDescent="0.25">
      <c r="A3" s="37" t="s">
        <v>1</v>
      </c>
      <c r="B3" s="90"/>
      <c r="C3" s="73"/>
      <c r="D3" s="73"/>
      <c r="E3" s="74"/>
    </row>
    <row r="4" spans="1:6" x14ac:dyDescent="0.25">
      <c r="A4" s="38" t="s">
        <v>2</v>
      </c>
      <c r="B4" s="75"/>
      <c r="C4" s="76"/>
      <c r="D4" s="76"/>
      <c r="E4" s="77"/>
    </row>
    <row r="5" spans="1:6" x14ac:dyDescent="0.25">
      <c r="A5" s="38" t="s">
        <v>3</v>
      </c>
      <c r="B5" s="75"/>
      <c r="C5" s="76"/>
      <c r="D5" s="76"/>
      <c r="E5" s="77"/>
    </row>
    <row r="6" spans="1:6" x14ac:dyDescent="0.25">
      <c r="A6" s="47" t="s">
        <v>4</v>
      </c>
      <c r="B6" s="91"/>
      <c r="C6" s="92"/>
      <c r="D6" s="92"/>
      <c r="E6" s="93"/>
    </row>
    <row r="7" spans="1:6" ht="15.75" thickBot="1" x14ac:dyDescent="0.3">
      <c r="A7" s="39" t="s">
        <v>75</v>
      </c>
      <c r="B7" s="94"/>
      <c r="C7" s="95"/>
      <c r="D7" s="95"/>
      <c r="E7" s="96"/>
      <c r="F7" s="3" t="s">
        <v>7</v>
      </c>
    </row>
    <row r="8" spans="1:6" ht="25.5" customHeight="1" thickBot="1" x14ac:dyDescent="0.3"/>
    <row r="9" spans="1:6" ht="15.75" thickBot="1" x14ac:dyDescent="0.3">
      <c r="A9" s="40" t="s">
        <v>5</v>
      </c>
      <c r="B9" s="41" t="s">
        <v>24</v>
      </c>
      <c r="C9" s="3" t="s">
        <v>7</v>
      </c>
      <c r="D9" s="3"/>
      <c r="E9" s="42" t="s">
        <v>8</v>
      </c>
    </row>
    <row r="10" spans="1:6" ht="15" customHeight="1" x14ac:dyDescent="0.25">
      <c r="A10" s="43" t="s">
        <v>9</v>
      </c>
      <c r="B10" s="44"/>
      <c r="C10" s="3" t="s">
        <v>7</v>
      </c>
      <c r="D10" s="3"/>
      <c r="E10" s="66">
        <f>B27</f>
        <v>0</v>
      </c>
    </row>
    <row r="11" spans="1:6" ht="15" customHeight="1" x14ac:dyDescent="0.25">
      <c r="A11" s="54" t="s">
        <v>74</v>
      </c>
      <c r="B11" s="44"/>
      <c r="C11" s="3" t="s">
        <v>7</v>
      </c>
      <c r="D11" s="3"/>
      <c r="E11" s="67"/>
    </row>
    <row r="12" spans="1:6" ht="15" customHeight="1" thickBot="1" x14ac:dyDescent="0.3">
      <c r="A12" s="38" t="s">
        <v>11</v>
      </c>
      <c r="B12" s="46"/>
      <c r="C12" s="3" t="s">
        <v>7</v>
      </c>
      <c r="D12" s="3"/>
      <c r="E12" s="67"/>
    </row>
    <row r="13" spans="1:6" ht="15" customHeight="1" x14ac:dyDescent="0.25">
      <c r="A13" s="18" t="s">
        <v>89</v>
      </c>
      <c r="B13" s="19">
        <f>IF(B10="Ano",2088,2000)</f>
        <v>2000</v>
      </c>
      <c r="E13" s="68" t="s">
        <v>12</v>
      </c>
    </row>
    <row r="14" spans="1:6" ht="15" customHeight="1" thickBot="1" x14ac:dyDescent="0.3">
      <c r="A14" s="20" t="s">
        <v>88</v>
      </c>
      <c r="B14" s="19">
        <f>IF(B11=4,4*40,IF(B11=5,5*40,IF(B11=6,6*40)))+IF(B12="Ano",40,0)</f>
        <v>0</v>
      </c>
      <c r="E14" s="69"/>
    </row>
    <row r="15" spans="1:6" ht="15" customHeight="1" x14ac:dyDescent="0.25">
      <c r="A15" s="20" t="s">
        <v>90</v>
      </c>
      <c r="B15" s="19">
        <v>240</v>
      </c>
      <c r="E15" s="70" t="str">
        <f>IF(B20&gt;=B19,"Nic se nevrací ☺",ROUNDUP(E10-(E10/B19*B20),0))</f>
        <v>Nic se nevrací ☺</v>
      </c>
    </row>
    <row r="16" spans="1:6" ht="15" customHeight="1" thickBot="1" x14ac:dyDescent="0.3">
      <c r="A16" s="18" t="s">
        <v>91</v>
      </c>
      <c r="B16" s="19">
        <f>B13-B14-B15</f>
        <v>1760</v>
      </c>
      <c r="E16" s="71"/>
    </row>
    <row r="17" spans="1:5" ht="15" customHeight="1" thickBot="1" x14ac:dyDescent="0.3">
      <c r="A17" s="47" t="s">
        <v>13</v>
      </c>
      <c r="B17" s="48"/>
    </row>
    <row r="18" spans="1:5" ht="15.75" thickBot="1" x14ac:dyDescent="0.3">
      <c r="A18" s="24" t="s">
        <v>14</v>
      </c>
      <c r="B18" s="4">
        <f>B16*B17</f>
        <v>0</v>
      </c>
    </row>
    <row r="19" spans="1:5" ht="41.25" thickBot="1" x14ac:dyDescent="0.3">
      <c r="A19" s="24" t="s">
        <v>15</v>
      </c>
      <c r="B19" s="4">
        <f>IFERROR(IF(B26=B25,B18,B18-(B18*(IF(C27&gt;=D27,0,D27-C27)))-(B18*(IF(C28&gt;=D28,0,D28-C28)))),B18)</f>
        <v>0</v>
      </c>
    </row>
    <row r="20" spans="1:5" ht="30" customHeight="1" thickBot="1" x14ac:dyDescent="0.3">
      <c r="A20" s="49" t="s">
        <v>16</v>
      </c>
      <c r="B20" s="50"/>
    </row>
    <row r="21" spans="1:5" ht="25.5" customHeight="1" thickBot="1" x14ac:dyDescent="0.3"/>
    <row r="22" spans="1:5" ht="15.75" thickBot="1" x14ac:dyDescent="0.3">
      <c r="A22" s="63" t="s">
        <v>17</v>
      </c>
      <c r="B22" s="64"/>
      <c r="C22" s="64"/>
      <c r="D22" s="65"/>
    </row>
    <row r="23" spans="1:5" ht="42.75" customHeight="1" x14ac:dyDescent="0.25">
      <c r="A23" s="11" t="s">
        <v>18</v>
      </c>
      <c r="B23" s="12"/>
      <c r="C23" s="84" t="s">
        <v>19</v>
      </c>
      <c r="D23" s="87" t="s">
        <v>20</v>
      </c>
    </row>
    <row r="24" spans="1:5" x14ac:dyDescent="0.25">
      <c r="A24" s="11" t="s">
        <v>26</v>
      </c>
      <c r="B24" s="12"/>
      <c r="C24" s="85"/>
      <c r="D24" s="88"/>
    </row>
    <row r="25" spans="1:5" ht="28.5" x14ac:dyDescent="0.25">
      <c r="A25" s="25" t="s">
        <v>27</v>
      </c>
      <c r="B25" s="26">
        <f>B23-B24</f>
        <v>0</v>
      </c>
      <c r="C25" s="86"/>
      <c r="D25" s="89"/>
    </row>
    <row r="26" spans="1:5" x14ac:dyDescent="0.25">
      <c r="A26" s="10" t="s">
        <v>21</v>
      </c>
      <c r="B26" s="13">
        <f>SUM(B27:B28)</f>
        <v>0</v>
      </c>
      <c r="C26" s="28" t="str">
        <f>IFERROR(B26/$B$25,"")</f>
        <v/>
      </c>
      <c r="D26" s="29">
        <v>1</v>
      </c>
    </row>
    <row r="27" spans="1:5" x14ac:dyDescent="0.25">
      <c r="A27" s="9" t="s">
        <v>22</v>
      </c>
      <c r="B27" s="14"/>
      <c r="C27" s="28" t="str">
        <f>IFERROR(B27/$B$25,"")</f>
        <v/>
      </c>
      <c r="D27" s="29">
        <v>0.8</v>
      </c>
      <c r="E27" s="15"/>
    </row>
    <row r="28" spans="1:5" ht="15.75" thickBot="1" x14ac:dyDescent="0.3">
      <c r="A28" s="22" t="s">
        <v>86</v>
      </c>
      <c r="B28" s="23"/>
      <c r="C28" s="27" t="str">
        <f>IFERROR(B28/$B$25,"")</f>
        <v/>
      </c>
      <c r="D28" s="30">
        <v>0.2</v>
      </c>
      <c r="E28" s="15"/>
    </row>
    <row r="30" spans="1:5" ht="24" customHeight="1" x14ac:dyDescent="0.25">
      <c r="A30" s="59" t="s">
        <v>87</v>
      </c>
      <c r="B30" s="59"/>
      <c r="C30" s="59"/>
      <c r="D30" s="59"/>
      <c r="E30" s="59"/>
    </row>
    <row r="31" spans="1:5" x14ac:dyDescent="0.25">
      <c r="E31" s="16"/>
    </row>
  </sheetData>
  <mergeCells count="13">
    <mergeCell ref="A30:E30"/>
    <mergeCell ref="A1:E1"/>
    <mergeCell ref="E15:E16"/>
    <mergeCell ref="A22:D22"/>
    <mergeCell ref="C23:C25"/>
    <mergeCell ref="D23:D25"/>
    <mergeCell ref="B3:E3"/>
    <mergeCell ref="B4:E4"/>
    <mergeCell ref="B5:E5"/>
    <mergeCell ref="B6:E6"/>
    <mergeCell ref="E10:E12"/>
    <mergeCell ref="E13:E14"/>
    <mergeCell ref="B7:E7"/>
  </mergeCells>
  <conditionalFormatting sqref="E15">
    <cfRule type="cellIs" dxfId="2" priority="1" operator="equal">
      <formula>"Nic se nevrací ☺"</formula>
    </cfRule>
  </conditionalFormatting>
  <pageMargins left="0.70866141732283472" right="0.70866141732283472" top="0.78740157480314965" bottom="0.78740157480314965" header="0.31496062992125984" footer="0.31496062992125984"/>
  <pageSetup paperSize="9" scale="80" orientation="landscape" r:id="rId1"/>
  <headerFooter>
    <oddHeader>&amp;RPříloha _č_2_k_Metodice_financování_sociální_služby_Výpočet _vratky_1_aktualizace</oddHeader>
  </headerFooter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890BCAC3-BB67-478C-8590-5A91F89464B9}">
          <x14:formula1>
            <xm:f>'Rozevírací seznamy'!$A$2:$A$3</xm:f>
          </x14:formula1>
          <xm:sqref>B10 B12</xm:sqref>
        </x14:dataValidation>
        <x14:dataValidation type="list" allowBlank="1" showInputMessage="1" showErrorMessage="1" xr:uid="{D0C48038-636C-41CC-8234-D88F4F74787B}">
          <x14:formula1>
            <xm:f>'Rozevírací seznamy'!$C$2:$C$25</xm:f>
          </x14:formula1>
          <xm:sqref>B9</xm:sqref>
        </x14:dataValidation>
        <x14:dataValidation type="list" allowBlank="1" showInputMessage="1" showErrorMessage="1" xr:uid="{C0C51308-F1E4-455C-88D6-C08581100B5B}">
          <x14:formula1>
            <xm:f>'Rozevírací seznamy'!$N$2:$N$13</xm:f>
          </x14:formula1>
          <xm:sqref>B7:E7</xm:sqref>
        </x14:dataValidation>
        <x14:dataValidation type="list" allowBlank="1" showInputMessage="1" showErrorMessage="1" xr:uid="{D94BA3ED-D828-4E30-B77D-94A528C74691}">
          <x14:formula1>
            <xm:f>IF(OR($B$7="příspěvková organizace",$B$7="obec"),'Rozevírací seznamy'!$L$3:$L$4,'Rozevírací seznamy'!$L$2:$L$4)</xm:f>
          </x14:formula1>
          <xm:sqref>B11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CB6BA-E2F6-4484-BAB7-8157E8821D7E}">
  <sheetPr>
    <pageSetUpPr fitToPage="1"/>
  </sheetPr>
  <dimension ref="A1:E21"/>
  <sheetViews>
    <sheetView zoomScaleNormal="100" workbookViewId="0">
      <selection sqref="A1:E1"/>
    </sheetView>
  </sheetViews>
  <sheetFormatPr defaultRowHeight="15" x14ac:dyDescent="0.25"/>
  <cols>
    <col min="1" max="1" width="30.7109375" customWidth="1"/>
    <col min="2" max="2" width="27" customWidth="1"/>
    <col min="3" max="3" width="11.140625" customWidth="1"/>
    <col min="4" max="4" width="11.7109375" customWidth="1"/>
    <col min="5" max="5" width="40.140625" customWidth="1"/>
  </cols>
  <sheetData>
    <row r="1" spans="1:5" ht="25.15" customHeight="1" thickBot="1" x14ac:dyDescent="0.3">
      <c r="A1" s="60" t="s">
        <v>28</v>
      </c>
      <c r="B1" s="61"/>
      <c r="C1" s="61"/>
      <c r="D1" s="61"/>
      <c r="E1" s="62"/>
    </row>
    <row r="2" spans="1:5" ht="25.15" customHeight="1" thickBot="1" x14ac:dyDescent="0.3"/>
    <row r="3" spans="1:5" x14ac:dyDescent="0.25">
      <c r="A3" s="37" t="s">
        <v>1</v>
      </c>
      <c r="B3" s="97"/>
      <c r="C3" s="98"/>
      <c r="D3" s="98"/>
      <c r="E3" s="99"/>
    </row>
    <row r="4" spans="1:5" ht="15" customHeight="1" x14ac:dyDescent="0.25">
      <c r="A4" s="38" t="s">
        <v>2</v>
      </c>
      <c r="B4" s="100"/>
      <c r="C4" s="101"/>
      <c r="D4" s="101"/>
      <c r="E4" s="102"/>
    </row>
    <row r="5" spans="1:5" x14ac:dyDescent="0.25">
      <c r="A5" s="38" t="s">
        <v>3</v>
      </c>
      <c r="B5" s="100"/>
      <c r="C5" s="101"/>
      <c r="D5" s="101"/>
      <c r="E5" s="102"/>
    </row>
    <row r="6" spans="1:5" ht="15.75" thickBot="1" x14ac:dyDescent="0.3">
      <c r="A6" s="39" t="s">
        <v>4</v>
      </c>
      <c r="B6" s="103"/>
      <c r="C6" s="104"/>
      <c r="D6" s="104"/>
      <c r="E6" s="105"/>
    </row>
    <row r="7" spans="1:5" ht="31.5" customHeight="1" thickBot="1" x14ac:dyDescent="0.3"/>
    <row r="8" spans="1:5" ht="29.25" customHeight="1" thickBot="1" x14ac:dyDescent="0.3">
      <c r="A8" s="40" t="s">
        <v>5</v>
      </c>
      <c r="B8" s="41"/>
      <c r="C8" s="3" t="s">
        <v>7</v>
      </c>
      <c r="E8" s="42" t="s">
        <v>8</v>
      </c>
    </row>
    <row r="9" spans="1:5" ht="30" customHeight="1" thickBot="1" x14ac:dyDescent="0.3">
      <c r="A9" s="33" t="s">
        <v>30</v>
      </c>
      <c r="B9" s="34" t="str">
        <f>IF(B8='Rozevírací seznamy'!G2,'Rozevírací seznamy'!H2,IF(B8='Rozevírací seznamy'!G3,'Rozevírací seznamy'!H3,IF(B8='Rozevírací seznamy'!G4,'Rozevírací seznamy'!H4,IF(B8='Rozevírací seznamy'!G5,'Rozevírací seznamy'!H5,IF(B8='Rozevírací seznamy'!G6,'Rozevírací seznamy'!H6,IF(B8='Rozevírací seznamy'!G7,'Rozevírací seznamy'!H7,IF(B8='Rozevírací seznamy'!G8,'Rozevírací seznamy'!H8,IF(B8='Rozevírací seznamy'!G9,'Rozevírací seznamy'!H9,IF(B8='Rozevírací seznamy'!G10,'Rozevírací seznamy'!H10,IF(B8='Rozevírací seznamy'!G11,'Rozevírací seznamy'!H11,IF(B8='Rozevírací seznamy'!E2,'Rozevírací seznamy'!F2,IF(B8='Rozevírací seznamy'!E3,'Rozevírací seznamy'!F3,IF(B8='Rozevírací seznamy'!E4,'Rozevírací seznamy'!F4,IF(B8='Rozevírací seznamy'!G12,'Rozevírací seznamy'!H12,IF(B8='Rozevírací seznamy'!G13,'Rozevírací seznamy'!H13,IF(B8='Rozevírací seznamy'!G14,'Rozevírací seznamy'!H14,IF(B8='Rozevírací seznamy'!G15,'Rozevírací seznamy'!H15,"")))))))))))))))))</f>
        <v/>
      </c>
      <c r="E9" s="45">
        <f>B18</f>
        <v>0</v>
      </c>
    </row>
    <row r="10" spans="1:5" ht="30" customHeight="1" thickBot="1" x14ac:dyDescent="0.3">
      <c r="A10" s="43" t="s">
        <v>31</v>
      </c>
      <c r="B10" s="44"/>
      <c r="E10" s="42" t="s">
        <v>12</v>
      </c>
    </row>
    <row r="11" spans="1:5" ht="50.25" thickBot="1" x14ac:dyDescent="0.3">
      <c r="A11" s="51" t="s">
        <v>32</v>
      </c>
      <c r="B11" s="48"/>
      <c r="E11" s="8" t="str">
        <f>IFERROR(IF(B12&gt;=B13,"Nic se nevrací ☺",ROUNDUP(E9-(E9/B13*B12),0)),"Nic se nevrací ☺")</f>
        <v>Nic se nevrací ☺</v>
      </c>
    </row>
    <row r="12" spans="1:5" ht="29.25" customHeight="1" thickBot="1" x14ac:dyDescent="0.3">
      <c r="A12" s="57" t="s">
        <v>33</v>
      </c>
      <c r="B12" s="58">
        <f>IFERROR(B11/B10,0)</f>
        <v>0</v>
      </c>
    </row>
    <row r="13" spans="1:5" ht="36" thickBot="1" x14ac:dyDescent="0.3">
      <c r="A13" s="31" t="s">
        <v>34</v>
      </c>
      <c r="B13" s="32" t="str">
        <f>IF(B8="§63 - Noclehárny",IFERROR(IF(B17=B16,B9,B9-(B9*(IF(C18&gt;=D18,0,D18-C18))))-(B16*(IF(C19&gt;=D19,0,D19-C19))),B9),IFERROR(IF(B17=B16,B9,B9-(B9*(IF(C18&gt;=D18,0,D18-C18)))-(B16*(IF(C19&gt;=D19,0,D19-C19)))),"Nesledovala se"))</f>
        <v/>
      </c>
    </row>
    <row r="14" spans="1:5" ht="29.25" customHeight="1" thickBot="1" x14ac:dyDescent="0.3"/>
    <row r="15" spans="1:5" ht="15" customHeight="1" thickBot="1" x14ac:dyDescent="0.3">
      <c r="A15" s="63" t="s">
        <v>17</v>
      </c>
      <c r="B15" s="64"/>
      <c r="C15" s="64"/>
      <c r="D15" s="65"/>
    </row>
    <row r="16" spans="1:5" ht="57" x14ac:dyDescent="0.25">
      <c r="A16" s="52" t="s">
        <v>18</v>
      </c>
      <c r="B16" s="53"/>
      <c r="C16" s="35" t="s">
        <v>19</v>
      </c>
      <c r="D16" s="36" t="s">
        <v>20</v>
      </c>
    </row>
    <row r="17" spans="1:5" x14ac:dyDescent="0.25">
      <c r="A17" s="10" t="s">
        <v>21</v>
      </c>
      <c r="B17" s="13">
        <f>SUM(B18:B19)</f>
        <v>0</v>
      </c>
      <c r="C17" s="28" t="str">
        <f>IFERROR(B17/$B$16,"")</f>
        <v/>
      </c>
      <c r="D17" s="29">
        <v>1</v>
      </c>
    </row>
    <row r="18" spans="1:5" x14ac:dyDescent="0.25">
      <c r="A18" s="9" t="s">
        <v>22</v>
      </c>
      <c r="B18" s="14"/>
      <c r="C18" s="28" t="str">
        <f>IFERROR(B18/$B$16,"")</f>
        <v/>
      </c>
      <c r="D18" s="29">
        <v>0.8</v>
      </c>
    </row>
    <row r="19" spans="1:5" ht="15.75" thickBot="1" x14ac:dyDescent="0.3">
      <c r="A19" s="22" t="s">
        <v>86</v>
      </c>
      <c r="B19" s="23"/>
      <c r="C19" s="27" t="str">
        <f t="shared" ref="C19" si="0">IFERROR(B19/$B$16,"")</f>
        <v/>
      </c>
      <c r="D19" s="30">
        <v>0.2</v>
      </c>
    </row>
    <row r="21" spans="1:5" ht="24" customHeight="1" x14ac:dyDescent="0.25">
      <c r="A21" s="59" t="s">
        <v>87</v>
      </c>
      <c r="B21" s="59"/>
      <c r="C21" s="59"/>
      <c r="D21" s="59"/>
      <c r="E21" s="59"/>
    </row>
  </sheetData>
  <mergeCells count="7">
    <mergeCell ref="A21:E21"/>
    <mergeCell ref="A15:D15"/>
    <mergeCell ref="A1:E1"/>
    <mergeCell ref="B3:E3"/>
    <mergeCell ref="B4:E4"/>
    <mergeCell ref="B5:E5"/>
    <mergeCell ref="B6:E6"/>
  </mergeCells>
  <conditionalFormatting sqref="E11">
    <cfRule type="cellIs" dxfId="1" priority="1" operator="equal">
      <formula>"Nic se nevrací ☺"</formula>
    </cfRule>
  </conditionalFormatting>
  <pageMargins left="0.70866141732283472" right="0.70866141732283472" top="0.78740157480314965" bottom="0.78740157480314965" header="0.31496062992125984" footer="0.31496062992125984"/>
  <pageSetup paperSize="9" scale="88" orientation="landscape" r:id="rId1"/>
  <headerFooter>
    <oddHeader>&amp;RPříloha _č_2_k_Metodice_financování_sociální_služby_Výpočet _vratky_1_aktualizace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E5E280CB-7789-4195-81CA-32290CEB5AD9}">
          <x14:formula1>
            <xm:f>'Rozevírací seznamy'!$E$2:$E$18</xm:f>
          </x14:formula1>
          <xm:sqref>B8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9344B-6E9B-4A17-885B-CDCD6C3B36E9}">
  <sheetPr codeName="List2">
    <pageSetUpPr fitToPage="1"/>
  </sheetPr>
  <dimension ref="A1:E23"/>
  <sheetViews>
    <sheetView zoomScaleNormal="100" workbookViewId="0">
      <selection sqref="A1:E1"/>
    </sheetView>
  </sheetViews>
  <sheetFormatPr defaultRowHeight="15" x14ac:dyDescent="0.25"/>
  <cols>
    <col min="1" max="1" width="30.7109375" customWidth="1"/>
    <col min="2" max="2" width="27" customWidth="1"/>
    <col min="3" max="3" width="11.140625" customWidth="1"/>
    <col min="4" max="4" width="11.7109375" customWidth="1"/>
    <col min="5" max="5" width="40.140625" customWidth="1"/>
  </cols>
  <sheetData>
    <row r="1" spans="1:5" ht="25.15" customHeight="1" thickBot="1" x14ac:dyDescent="0.3">
      <c r="A1" s="60" t="s">
        <v>35</v>
      </c>
      <c r="B1" s="61"/>
      <c r="C1" s="61"/>
      <c r="D1" s="61"/>
      <c r="E1" s="62"/>
    </row>
    <row r="2" spans="1:5" ht="25.15" customHeight="1" thickBot="1" x14ac:dyDescent="0.3"/>
    <row r="3" spans="1:5" x14ac:dyDescent="0.25">
      <c r="A3" s="37" t="s">
        <v>1</v>
      </c>
      <c r="B3" s="97"/>
      <c r="C3" s="98"/>
      <c r="D3" s="98"/>
      <c r="E3" s="99"/>
    </row>
    <row r="4" spans="1:5" ht="15" customHeight="1" x14ac:dyDescent="0.25">
      <c r="A4" s="38" t="s">
        <v>2</v>
      </c>
      <c r="B4" s="100"/>
      <c r="C4" s="101"/>
      <c r="D4" s="101"/>
      <c r="E4" s="102"/>
    </row>
    <row r="5" spans="1:5" x14ac:dyDescent="0.25">
      <c r="A5" s="38" t="s">
        <v>3</v>
      </c>
      <c r="B5" s="100"/>
      <c r="C5" s="101"/>
      <c r="D5" s="101"/>
      <c r="E5" s="102"/>
    </row>
    <row r="6" spans="1:5" ht="15.75" thickBot="1" x14ac:dyDescent="0.3">
      <c r="A6" s="39" t="s">
        <v>4</v>
      </c>
      <c r="B6" s="103"/>
      <c r="C6" s="104"/>
      <c r="D6" s="104"/>
      <c r="E6" s="105"/>
    </row>
    <row r="7" spans="1:5" ht="31.5" customHeight="1" thickBot="1" x14ac:dyDescent="0.3"/>
    <row r="8" spans="1:5" ht="29.25" customHeight="1" thickBot="1" x14ac:dyDescent="0.3">
      <c r="A8" s="40" t="s">
        <v>5</v>
      </c>
      <c r="B8" s="41"/>
      <c r="C8" s="3" t="s">
        <v>7</v>
      </c>
      <c r="E8" s="42" t="s">
        <v>8</v>
      </c>
    </row>
    <row r="9" spans="1:5" ht="30" customHeight="1" thickBot="1" x14ac:dyDescent="0.3">
      <c r="A9" s="33" t="s">
        <v>30</v>
      </c>
      <c r="B9" s="34" t="str">
        <f>IF(B8='Rozevírací seznamy'!G2,'Rozevírací seznamy'!H2,IF(B8='Rozevírací seznamy'!G3,'Rozevírací seznamy'!H3,IF(B8='Rozevírací seznamy'!G4,'Rozevírací seznamy'!H4,IF(B8='Rozevírací seznamy'!G5,'Rozevírací seznamy'!H5,IF(B8='Rozevírací seznamy'!G6,'Rozevírací seznamy'!H6,IF(B8='Rozevírací seznamy'!G7,'Rozevírací seznamy'!H7,IF(B8='Rozevírací seznamy'!G8,'Rozevírací seznamy'!H8,IF(B8='Rozevírací seznamy'!G9,'Rozevírací seznamy'!H9,IF(B8='Rozevírací seznamy'!G10,'Rozevírací seznamy'!H10,IF(B8='Rozevírací seznamy'!G11,'Rozevírací seznamy'!H11,IF(B8='Rozevírací seznamy'!E2,'Rozevírací seznamy'!F2,IF(B8='Rozevírací seznamy'!E3,'Rozevírací seznamy'!F3,IF(B8='Rozevírací seznamy'!E4,'Rozevírací seznamy'!F4,IF(B8='Rozevírací seznamy'!G12,'Rozevírací seznamy'!H12,IF(B8='Rozevírací seznamy'!G13,'Rozevírací seznamy'!H13,IF(B8='Rozevírací seznamy'!G14,'Rozevírací seznamy'!H14,IF(B8='Rozevírací seznamy'!G15,'Rozevírací seznamy'!H15,"")))))))))))))))))</f>
        <v/>
      </c>
      <c r="E9" s="45">
        <f>B20</f>
        <v>0</v>
      </c>
    </row>
    <row r="10" spans="1:5" ht="30" customHeight="1" thickBot="1" x14ac:dyDescent="0.3">
      <c r="A10" s="43" t="s">
        <v>31</v>
      </c>
      <c r="B10" s="44"/>
      <c r="E10" s="42" t="s">
        <v>12</v>
      </c>
    </row>
    <row r="11" spans="1:5" ht="50.25" thickBot="1" x14ac:dyDescent="0.3">
      <c r="A11" s="51" t="s">
        <v>32</v>
      </c>
      <c r="B11" s="48"/>
      <c r="E11" s="8" t="str">
        <f>IF(B12&gt;=B13,"Nic se nevrací ☺",ROUNDUP(E9-(E9/B13*B12),0))</f>
        <v>Nic se nevrací ☺</v>
      </c>
    </row>
    <row r="12" spans="1:5" ht="29.25" customHeight="1" thickBot="1" x14ac:dyDescent="0.3">
      <c r="A12" s="57" t="s">
        <v>33</v>
      </c>
      <c r="B12" s="58" t="str">
        <f>IFERROR(B11/B10,"")</f>
        <v/>
      </c>
    </row>
    <row r="13" spans="1:5" ht="36" thickBot="1" x14ac:dyDescent="0.3">
      <c r="A13" s="31" t="s">
        <v>34</v>
      </c>
      <c r="B13" s="32" t="str">
        <f>IFERROR(IF(B19=B18,B9,B9-(B9*(IF(C20&gt;=D20,0,D20-C20)))-(B18*(IF(C21&gt;=D21,0,D21-C21)))),B9)</f>
        <v/>
      </c>
    </row>
    <row r="14" spans="1:5" ht="29.25" customHeight="1" thickBot="1" x14ac:dyDescent="0.3"/>
    <row r="15" spans="1:5" ht="15" customHeight="1" thickBot="1" x14ac:dyDescent="0.3">
      <c r="A15" s="63" t="s">
        <v>17</v>
      </c>
      <c r="B15" s="64"/>
      <c r="C15" s="64"/>
      <c r="D15" s="65"/>
    </row>
    <row r="16" spans="1:5" ht="49.5" x14ac:dyDescent="0.25">
      <c r="A16" s="11" t="s">
        <v>18</v>
      </c>
      <c r="B16" s="12"/>
      <c r="C16" s="84" t="s">
        <v>19</v>
      </c>
      <c r="D16" s="87" t="s">
        <v>20</v>
      </c>
    </row>
    <row r="17" spans="1:5" x14ac:dyDescent="0.25">
      <c r="A17" s="11" t="s">
        <v>26</v>
      </c>
      <c r="B17" s="12"/>
      <c r="C17" s="85"/>
      <c r="D17" s="88"/>
    </row>
    <row r="18" spans="1:5" ht="28.5" x14ac:dyDescent="0.25">
      <c r="A18" s="25" t="s">
        <v>27</v>
      </c>
      <c r="B18" s="26">
        <f>B16-B17</f>
        <v>0</v>
      </c>
      <c r="C18" s="86"/>
      <c r="D18" s="89"/>
    </row>
    <row r="19" spans="1:5" x14ac:dyDescent="0.25">
      <c r="A19" s="10" t="s">
        <v>21</v>
      </c>
      <c r="B19" s="13">
        <f>SUM(B20:B21)</f>
        <v>0</v>
      </c>
      <c r="C19" s="28" t="str">
        <f>IFERROR(B19/$B$18,"")</f>
        <v/>
      </c>
      <c r="D19" s="29">
        <v>1</v>
      </c>
    </row>
    <row r="20" spans="1:5" x14ac:dyDescent="0.25">
      <c r="A20" s="9" t="s">
        <v>22</v>
      </c>
      <c r="B20" s="14"/>
      <c r="C20" s="28" t="str">
        <f>IFERROR(B20/$B$18,"")</f>
        <v/>
      </c>
      <c r="D20" s="29">
        <v>0.8</v>
      </c>
    </row>
    <row r="21" spans="1:5" ht="15.75" thickBot="1" x14ac:dyDescent="0.3">
      <c r="A21" s="22" t="s">
        <v>86</v>
      </c>
      <c r="B21" s="23"/>
      <c r="C21" s="27" t="str">
        <f>IFERROR(B21/$B$18,"")</f>
        <v/>
      </c>
      <c r="D21" s="30">
        <v>0.2</v>
      </c>
    </row>
    <row r="23" spans="1:5" ht="24" customHeight="1" x14ac:dyDescent="0.25">
      <c r="A23" s="59" t="s">
        <v>87</v>
      </c>
      <c r="B23" s="59"/>
      <c r="C23" s="59"/>
      <c r="D23" s="59"/>
      <c r="E23" s="59"/>
    </row>
  </sheetData>
  <mergeCells count="9">
    <mergeCell ref="A23:E23"/>
    <mergeCell ref="A1:E1"/>
    <mergeCell ref="C16:C18"/>
    <mergeCell ref="D16:D18"/>
    <mergeCell ref="B3:E3"/>
    <mergeCell ref="B4:E4"/>
    <mergeCell ref="B5:E5"/>
    <mergeCell ref="B6:E6"/>
    <mergeCell ref="A15:D15"/>
  </mergeCells>
  <conditionalFormatting sqref="E11">
    <cfRule type="cellIs" dxfId="0" priority="1" operator="equal">
      <formula>"Nic se nevrací ☺"</formula>
    </cfRule>
  </conditionalFormatting>
  <pageMargins left="0.70866141732283472" right="0.70866141732283472" top="0.78740157480314965" bottom="0.78740157480314965" header="0.31496062992125984" footer="0.31496062992125984"/>
  <pageSetup paperSize="9" scale="83" orientation="landscape" r:id="rId1"/>
  <headerFooter>
    <oddHeader>&amp;RPříloha _č_2_k_Metodice_financování_sociální_služby_Výpočet _vratky_1_aktualizace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6C758B04-DF05-47BA-BC5D-05906986EFF8}">
          <x14:formula1>
            <xm:f>'Rozevírací seznamy'!$G$2:$G$15</xm:f>
          </x14:formula1>
          <xm:sqref>B8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71B40-A634-4628-8894-523642DFFF14}">
  <sheetPr codeName="List3"/>
  <dimension ref="A1:N36"/>
  <sheetViews>
    <sheetView topLeftCell="E1" workbookViewId="0">
      <selection activeCell="N2" sqref="N2:N13"/>
    </sheetView>
  </sheetViews>
  <sheetFormatPr defaultRowHeight="15" x14ac:dyDescent="0.25"/>
  <cols>
    <col min="2" max="3" width="35.5703125" customWidth="1"/>
    <col min="5" max="5" width="35.5703125" customWidth="1"/>
    <col min="6" max="8" width="17.5703125" customWidth="1"/>
    <col min="10" max="10" width="35.5703125" customWidth="1"/>
  </cols>
  <sheetData>
    <row r="1" spans="1:14" x14ac:dyDescent="0.25">
      <c r="B1" t="s">
        <v>37</v>
      </c>
      <c r="C1" t="s">
        <v>38</v>
      </c>
      <c r="E1" t="s">
        <v>37</v>
      </c>
      <c r="F1" s="1" t="s">
        <v>39</v>
      </c>
      <c r="G1" t="s">
        <v>38</v>
      </c>
      <c r="H1" t="s">
        <v>39</v>
      </c>
    </row>
    <row r="2" spans="1:14" ht="21" x14ac:dyDescent="0.25">
      <c r="A2" t="s">
        <v>25</v>
      </c>
      <c r="B2" s="2" t="s">
        <v>40</v>
      </c>
      <c r="C2" s="2" t="s">
        <v>41</v>
      </c>
      <c r="E2" s="6" t="s">
        <v>42</v>
      </c>
      <c r="F2" s="2" t="s">
        <v>43</v>
      </c>
      <c r="G2" s="6" t="s">
        <v>44</v>
      </c>
      <c r="H2" s="7">
        <v>0.6</v>
      </c>
      <c r="J2" s="2" t="s">
        <v>40</v>
      </c>
      <c r="L2">
        <v>4</v>
      </c>
      <c r="N2" s="56" t="s">
        <v>77</v>
      </c>
    </row>
    <row r="3" spans="1:14" ht="21" x14ac:dyDescent="0.25">
      <c r="A3" t="s">
        <v>10</v>
      </c>
      <c r="B3" s="2" t="s">
        <v>45</v>
      </c>
      <c r="C3" s="2" t="s">
        <v>24</v>
      </c>
      <c r="E3" s="6" t="s">
        <v>46</v>
      </c>
      <c r="F3" s="2" t="s">
        <v>43</v>
      </c>
      <c r="G3" s="6" t="s">
        <v>47</v>
      </c>
      <c r="H3" s="7">
        <v>0.7</v>
      </c>
      <c r="J3" s="2" t="s">
        <v>41</v>
      </c>
      <c r="L3">
        <v>5</v>
      </c>
      <c r="N3" s="56" t="s">
        <v>82</v>
      </c>
    </row>
    <row r="4" spans="1:14" ht="31.5" x14ac:dyDescent="0.25">
      <c r="B4" s="2" t="s">
        <v>48</v>
      </c>
      <c r="C4" s="2" t="s">
        <v>49</v>
      </c>
      <c r="E4" s="6" t="s">
        <v>29</v>
      </c>
      <c r="F4" s="7">
        <v>0.4</v>
      </c>
      <c r="G4" s="6" t="s">
        <v>50</v>
      </c>
      <c r="H4" s="7">
        <v>0.9</v>
      </c>
      <c r="J4" s="2" t="s">
        <v>24</v>
      </c>
      <c r="L4">
        <v>6</v>
      </c>
      <c r="N4" s="56" t="s">
        <v>78</v>
      </c>
    </row>
    <row r="5" spans="1:14" ht="21" x14ac:dyDescent="0.25">
      <c r="B5" s="2" t="s">
        <v>51</v>
      </c>
      <c r="C5" s="2" t="s">
        <v>52</v>
      </c>
      <c r="G5" s="6" t="s">
        <v>36</v>
      </c>
      <c r="H5" s="7">
        <v>0.9</v>
      </c>
      <c r="J5" s="2" t="s">
        <v>45</v>
      </c>
      <c r="N5" s="56" t="s">
        <v>84</v>
      </c>
    </row>
    <row r="6" spans="1:14" ht="21" x14ac:dyDescent="0.25">
      <c r="B6" s="2" t="s">
        <v>53</v>
      </c>
      <c r="C6" s="2" t="s">
        <v>44</v>
      </c>
      <c r="G6" s="6" t="s">
        <v>54</v>
      </c>
      <c r="H6" s="7">
        <v>0.94</v>
      </c>
      <c r="J6" s="2" t="s">
        <v>49</v>
      </c>
      <c r="N6" s="56" t="s">
        <v>83</v>
      </c>
    </row>
    <row r="7" spans="1:14" ht="73.5" x14ac:dyDescent="0.25">
      <c r="B7" s="2" t="s">
        <v>55</v>
      </c>
      <c r="C7" s="2" t="s">
        <v>56</v>
      </c>
      <c r="G7" s="6" t="s">
        <v>57</v>
      </c>
      <c r="H7" s="7">
        <v>0.8</v>
      </c>
      <c r="J7" s="2" t="s">
        <v>52</v>
      </c>
      <c r="N7" s="56" t="s">
        <v>83</v>
      </c>
    </row>
    <row r="8" spans="1:14" x14ac:dyDescent="0.25">
      <c r="B8" s="2" t="s">
        <v>42</v>
      </c>
      <c r="C8" s="2" t="s">
        <v>58</v>
      </c>
      <c r="G8" s="6" t="s">
        <v>59</v>
      </c>
      <c r="H8" s="7">
        <v>0.85</v>
      </c>
      <c r="J8" s="2" t="s">
        <v>60</v>
      </c>
      <c r="N8" s="56" t="s">
        <v>80</v>
      </c>
    </row>
    <row r="9" spans="1:14" ht="42" x14ac:dyDescent="0.25">
      <c r="B9" s="2" t="s">
        <v>46</v>
      </c>
      <c r="C9" s="5"/>
      <c r="G9" s="6" t="s">
        <v>61</v>
      </c>
      <c r="H9" s="7">
        <v>0.5</v>
      </c>
      <c r="J9" s="2" t="s">
        <v>62</v>
      </c>
      <c r="N9" s="56" t="s">
        <v>85</v>
      </c>
    </row>
    <row r="10" spans="1:14" x14ac:dyDescent="0.25">
      <c r="B10" s="2" t="s">
        <v>63</v>
      </c>
      <c r="C10" s="5"/>
      <c r="G10" s="6" t="s">
        <v>64</v>
      </c>
      <c r="H10" s="7">
        <v>0.6</v>
      </c>
      <c r="J10" s="2" t="s">
        <v>56</v>
      </c>
      <c r="N10" s="56" t="s">
        <v>85</v>
      </c>
    </row>
    <row r="11" spans="1:14" ht="21" x14ac:dyDescent="0.25">
      <c r="B11" s="2" t="s">
        <v>65</v>
      </c>
      <c r="C11" s="5"/>
      <c r="G11" s="6" t="s">
        <v>66</v>
      </c>
      <c r="H11" s="7">
        <v>0.65</v>
      </c>
      <c r="J11" s="2" t="s">
        <v>58</v>
      </c>
      <c r="N11" s="56" t="s">
        <v>81</v>
      </c>
    </row>
    <row r="12" spans="1:14" ht="21" x14ac:dyDescent="0.25">
      <c r="B12" s="2" t="s">
        <v>67</v>
      </c>
      <c r="C12" s="5"/>
      <c r="G12" s="6" t="s">
        <v>67</v>
      </c>
      <c r="H12" s="7">
        <v>0.65</v>
      </c>
      <c r="J12" s="2" t="s">
        <v>47</v>
      </c>
      <c r="N12" s="56" t="s">
        <v>79</v>
      </c>
    </row>
    <row r="13" spans="1:14" ht="21" x14ac:dyDescent="0.25">
      <c r="B13" s="2" t="s">
        <v>68</v>
      </c>
      <c r="C13" s="5"/>
      <c r="G13" s="6" t="s">
        <v>69</v>
      </c>
      <c r="H13" s="7">
        <v>0.65</v>
      </c>
      <c r="J13" s="2" t="s">
        <v>50</v>
      </c>
      <c r="N13" s="56" t="s">
        <v>76</v>
      </c>
    </row>
    <row r="14" spans="1:14" ht="21" x14ac:dyDescent="0.25">
      <c r="B14" s="2" t="s">
        <v>70</v>
      </c>
      <c r="C14" s="5"/>
      <c r="G14" s="6" t="s">
        <v>6</v>
      </c>
      <c r="H14" s="7">
        <v>0.8</v>
      </c>
      <c r="J14" s="2" t="s">
        <v>36</v>
      </c>
    </row>
    <row r="15" spans="1:14" ht="21" x14ac:dyDescent="0.25">
      <c r="B15" s="2" t="s">
        <v>71</v>
      </c>
      <c r="C15" s="5"/>
      <c r="G15" s="6" t="s">
        <v>72</v>
      </c>
      <c r="H15" s="2" t="s">
        <v>43</v>
      </c>
      <c r="J15" s="2" t="s">
        <v>54</v>
      </c>
    </row>
    <row r="16" spans="1:14" x14ac:dyDescent="0.25">
      <c r="B16" s="2" t="s">
        <v>73</v>
      </c>
      <c r="C16" s="5"/>
      <c r="J16" s="2" t="s">
        <v>59</v>
      </c>
    </row>
    <row r="17" spans="2:10" ht="21" x14ac:dyDescent="0.25">
      <c r="B17" s="2" t="s">
        <v>6</v>
      </c>
      <c r="C17" s="5"/>
      <c r="J17" s="2" t="s">
        <v>61</v>
      </c>
    </row>
    <row r="18" spans="2:10" x14ac:dyDescent="0.25">
      <c r="B18" s="2" t="s">
        <v>72</v>
      </c>
      <c r="C18" s="5"/>
      <c r="J18" s="2" t="s">
        <v>48</v>
      </c>
    </row>
    <row r="19" spans="2:10" x14ac:dyDescent="0.25">
      <c r="C19" s="5"/>
      <c r="E19" s="2"/>
      <c r="F19" s="5"/>
      <c r="G19" s="5"/>
      <c r="H19" s="5"/>
      <c r="J19" s="2" t="s">
        <v>51</v>
      </c>
    </row>
    <row r="20" spans="2:10" x14ac:dyDescent="0.25">
      <c r="C20" s="5"/>
      <c r="E20" s="2"/>
      <c r="F20" s="5"/>
      <c r="G20" s="5"/>
      <c r="H20" s="5"/>
      <c r="J20" s="2" t="s">
        <v>53</v>
      </c>
    </row>
    <row r="21" spans="2:10" x14ac:dyDescent="0.25">
      <c r="C21" s="5"/>
      <c r="J21" s="2" t="s">
        <v>64</v>
      </c>
    </row>
    <row r="22" spans="2:10" x14ac:dyDescent="0.25">
      <c r="C22" s="5"/>
      <c r="J22" s="2" t="s">
        <v>66</v>
      </c>
    </row>
    <row r="23" spans="2:10" x14ac:dyDescent="0.25">
      <c r="C23" s="5"/>
      <c r="E23" s="2"/>
      <c r="F23" s="5"/>
      <c r="G23" s="5"/>
      <c r="H23" s="5"/>
      <c r="J23" s="2" t="s">
        <v>55</v>
      </c>
    </row>
    <row r="24" spans="2:10" x14ac:dyDescent="0.25">
      <c r="C24" s="5"/>
      <c r="J24" s="2" t="s">
        <v>42</v>
      </c>
    </row>
    <row r="25" spans="2:10" x14ac:dyDescent="0.25">
      <c r="C25" s="5"/>
      <c r="J25" s="2" t="s">
        <v>46</v>
      </c>
    </row>
    <row r="26" spans="2:10" x14ac:dyDescent="0.25">
      <c r="E26" s="2"/>
      <c r="F26" s="5"/>
      <c r="G26" s="5"/>
      <c r="H26" s="5"/>
      <c r="J26" s="2" t="s">
        <v>63</v>
      </c>
    </row>
    <row r="27" spans="2:10" x14ac:dyDescent="0.25">
      <c r="E27" s="2"/>
      <c r="F27" s="5"/>
      <c r="G27" s="5"/>
      <c r="H27" s="5"/>
      <c r="J27" s="2" t="s">
        <v>65</v>
      </c>
    </row>
    <row r="28" spans="2:10" x14ac:dyDescent="0.25">
      <c r="B28" s="2"/>
      <c r="C28" s="5"/>
      <c r="J28" s="2" t="s">
        <v>29</v>
      </c>
    </row>
    <row r="29" spans="2:10" x14ac:dyDescent="0.25">
      <c r="J29" s="2" t="s">
        <v>67</v>
      </c>
    </row>
    <row r="30" spans="2:10" ht="21" x14ac:dyDescent="0.25">
      <c r="E30" s="2"/>
      <c r="F30" s="5"/>
      <c r="G30" s="5"/>
      <c r="H30" s="5"/>
      <c r="J30" s="2" t="s">
        <v>68</v>
      </c>
    </row>
    <row r="31" spans="2:10" ht="21" x14ac:dyDescent="0.25">
      <c r="E31" s="2"/>
      <c r="F31" s="5"/>
      <c r="G31" s="5"/>
      <c r="H31" s="5"/>
      <c r="J31" s="2" t="s">
        <v>70</v>
      </c>
    </row>
    <row r="32" spans="2:10" x14ac:dyDescent="0.25">
      <c r="E32" s="2"/>
      <c r="F32" s="5"/>
      <c r="G32" s="5"/>
      <c r="H32" s="5"/>
      <c r="J32" s="2" t="s">
        <v>71</v>
      </c>
    </row>
    <row r="33" spans="2:10" x14ac:dyDescent="0.25">
      <c r="B33" s="2"/>
      <c r="C33" s="5"/>
      <c r="J33" s="2" t="s">
        <v>69</v>
      </c>
    </row>
    <row r="34" spans="2:10" x14ac:dyDescent="0.25">
      <c r="E34" s="2"/>
      <c r="F34" s="5"/>
      <c r="G34" s="5"/>
      <c r="H34" s="5"/>
      <c r="J34" s="2" t="s">
        <v>73</v>
      </c>
    </row>
    <row r="35" spans="2:10" x14ac:dyDescent="0.25">
      <c r="J35" s="2" t="s">
        <v>6</v>
      </c>
    </row>
    <row r="36" spans="2:10" x14ac:dyDescent="0.25">
      <c r="J36" s="2" t="s">
        <v>72</v>
      </c>
    </row>
  </sheetData>
  <sortState xmlns:xlrd2="http://schemas.microsoft.com/office/spreadsheetml/2017/richdata2" ref="N2:N13">
    <sortCondition ref="N2:N13"/>
  </sortState>
  <pageMargins left="0.7" right="0.7" top="0.78740157499999996" bottom="0.78740157499999996" header="0.3" footer="0.3"/>
</worksheet>
</file>

<file path=docMetadata/LabelInfo.xml><?xml version="1.0" encoding="utf-8"?>
<clbl:labelList xmlns:clbl="http://schemas.microsoft.com/office/2020/mipLabelMetadata">
  <clbl:label id="{96ee9347-6a02-4ce4-87bb-ec9cbd022d71}" enabled="0" method="" siteId="{96ee9347-6a02-4ce4-87bb-ec9cbd022d7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A_T bezúhradové</vt:lpstr>
      <vt:lpstr>A_T úhradové</vt:lpstr>
      <vt:lpstr>P_bezúhradové</vt:lpstr>
      <vt:lpstr>P_úhradové</vt:lpstr>
      <vt:lpstr>Rozevírací seznamy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Vinčálková Hana</dc:creator>
  <cp:keywords/>
  <dc:description/>
  <cp:lastModifiedBy>Vinčálková Hana</cp:lastModifiedBy>
  <cp:revision/>
  <cp:lastPrinted>2026-06-08T12:55:39Z</cp:lastPrinted>
  <dcterms:created xsi:type="dcterms:W3CDTF">2025-07-17T16:05:21Z</dcterms:created>
  <dcterms:modified xsi:type="dcterms:W3CDTF">2026-07-09T05:59:09Z</dcterms:modified>
  <cp:category/>
  <cp:contentStatus/>
</cp:coreProperties>
</file>